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8976"/>
  </bookViews>
  <sheets>
    <sheet name="структура ЦВ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2" localSheetId="0">#REF!</definedName>
    <definedName name="Excel_BuiltIn_Print_Area_2">#REF!</definedName>
    <definedName name="Excel_BuiltIn_Print_Area_4" localSheetId="0">#REF!</definedName>
    <definedName name="Excel_BuiltIn_Print_Area_4">#REF!</definedName>
    <definedName name="Excel_BuiltIn_Print_Titles_2" localSheetId="0">#REF!</definedName>
    <definedName name="Excel_BuiltIn_Print_Titles_2">#REF!</definedName>
    <definedName name="Excel_BuiltIn_Print_Titles_4" localSheetId="0">#REF!</definedName>
    <definedName name="Excel_BuiltIn_Print_Titles_4">#REF!</definedName>
    <definedName name="Excel_BuiltIn_Print_Titles_5">"#REF!"</definedName>
    <definedName name="Print_Area_1" localSheetId="0">#REF!</definedName>
    <definedName name="Print_Area_1">#REF!</definedName>
    <definedName name="SHARED_FORMULA_13_110_13_110_0" localSheetId="0">(#REF!-#REF!)/#REF!</definedName>
    <definedName name="SHARED_FORMULA_13_110_13_110_0">(#REF!-#REF!)/#REF!</definedName>
    <definedName name="SHARED_FORMULA_13_138_13_138_0" localSheetId="0">#REF!+#REF!+#REF!</definedName>
    <definedName name="SHARED_FORMULA_13_138_13_138_0">#REF!+#REF!+#REF!</definedName>
    <definedName name="SHARED_FORMULA_13_21_13_21_0" localSheetId="0">#REF!+#REF!+#REF!</definedName>
    <definedName name="SHARED_FORMULA_13_21_13_21_0">#REF!+#REF!+#REF!</definedName>
    <definedName name="SHARED_FORMULA_13_30_13_30_0" localSheetId="0">#REF!+#REF!+#REF!</definedName>
    <definedName name="SHARED_FORMULA_13_30_13_30_0">#REF!+#REF!+#REF!</definedName>
    <definedName name="SHARED_FORMULA_13_60_13_60_0" localSheetId="0">#REF!+#REF!+#REF!</definedName>
    <definedName name="SHARED_FORMULA_13_60_13_60_0">#REF!+#REF!+#REF!</definedName>
    <definedName name="SHARED_FORMULA_13_85_13_85_0" localSheetId="0">#REF!+#REF!-#REF!</definedName>
    <definedName name="SHARED_FORMULA_13_85_13_85_0">#REF!+#REF!-#REF!</definedName>
    <definedName name="SHARED_FORMULA_13_93_13_93_0" localSheetId="0">#REF!-#REF!+#REF!+#REF!</definedName>
    <definedName name="SHARED_FORMULA_13_93_13_93_0">#REF!-#REF!+#REF!+#REF!</definedName>
    <definedName name="SHARED_FORMULA_14_116_14_116_0" localSheetId="0">#REF!+#REF!+#REF!</definedName>
    <definedName name="SHARED_FORMULA_14_116_14_116_0">#REF!+#REF!+#REF!</definedName>
    <definedName name="SHARED_FORMULA_14_30_14_30_0" localSheetId="0">#REF!+#REF!+#REF!</definedName>
    <definedName name="SHARED_FORMULA_14_30_14_30_0">#REF!+#REF!+#REF!</definedName>
    <definedName name="SHARED_FORMULA_14_60_14_60_0" localSheetId="0">#REF!+#REF!+#REF!</definedName>
    <definedName name="SHARED_FORMULA_14_60_14_60_0">#REF!+#REF!+#REF!</definedName>
    <definedName name="SHARED_FORMULA_15_107_15_107_0" localSheetId="0">(#REF!+#REF!)/#REF!</definedName>
    <definedName name="SHARED_FORMULA_15_107_15_107_0">(#REF!+#REF!)/#REF!</definedName>
    <definedName name="SHARED_FORMULA_15_108_15_108_0" localSheetId="0">(#REF!-#REF!-#REF!)/#REF!</definedName>
    <definedName name="SHARED_FORMULA_15_108_15_108_0">(#REF!-#REF!-#REF!)/#REF!</definedName>
    <definedName name="SHARED_FORMULA_19_103_19_103_0" localSheetId="0">#REF!+#REF!</definedName>
    <definedName name="SHARED_FORMULA_19_103_19_103_0">#REF!+#REF!</definedName>
    <definedName name="SHARED_FORMULA_19_138_19_138_0" localSheetId="0">#REF!+#REF!</definedName>
    <definedName name="SHARED_FORMULA_19_138_19_138_0">#REF!+#REF!</definedName>
    <definedName name="SHARED_FORMULA_19_21_19_21_0" localSheetId="0">#REF!+#REF!</definedName>
    <definedName name="SHARED_FORMULA_19_21_19_21_0">#REF!+#REF!</definedName>
    <definedName name="SHARED_FORMULA_19_29_19_29_0" localSheetId="0">#REF!+#REF!</definedName>
    <definedName name="SHARED_FORMULA_19_29_19_29_0">#REF!+#REF!</definedName>
    <definedName name="SHARED_FORMULA_19_60_19_60_0" localSheetId="0">#REF!+#REF!</definedName>
    <definedName name="SHARED_FORMULA_19_60_19_60_0">#REF!+#REF!</definedName>
    <definedName name="SHARED_FORMULA_19_93_19_93_0" localSheetId="0">#REF!+#REF!</definedName>
    <definedName name="SHARED_FORMULA_19_93_19_93_0">#REF!+#REF!</definedName>
    <definedName name="SHARED_FORMULA_20_116_20_116_0" localSheetId="0">#REF!+#REF!</definedName>
    <definedName name="SHARED_FORMULA_20_116_20_116_0">#REF!+#REF!</definedName>
    <definedName name="SHARED_FORMULA_20_29_20_29_0" localSheetId="0">#REF!+#REF!</definedName>
    <definedName name="SHARED_FORMULA_20_29_20_29_0">#REF!+#REF!</definedName>
    <definedName name="SHARED_FORMULA_20_60_20_60_0" localSheetId="0">#REF!+#REF!</definedName>
    <definedName name="SHARED_FORMULA_20_60_20_60_0">#REF!+#REF!</definedName>
    <definedName name="SHARED_FORMULA_24_21_24_21_0" localSheetId="0">#REF!+#REF!+#REF!</definedName>
    <definedName name="SHARED_FORMULA_24_21_24_21_0">#REF!+#REF!+#REF!</definedName>
    <definedName name="SHARED_FORMULA_24_60_24_60_0" localSheetId="0">#REF!+#REF!+#REF!</definedName>
    <definedName name="SHARED_FORMULA_24_60_24_60_0">#REF!+#REF!+#REF!</definedName>
    <definedName name="SHARED_FORMULA_25_116_25_116_0" localSheetId="0">#REF!+#REF!+#REF!+#REF!</definedName>
    <definedName name="SHARED_FORMULA_25_116_25_116_0">#REF!+#REF!+#REF!+#REF!</definedName>
    <definedName name="SHARED_FORMULA_25_23_25_23_0" localSheetId="0">#REF!+#REF!+#REF!+#REF!</definedName>
    <definedName name="SHARED_FORMULA_25_23_25_23_0">#REF!+#REF!+#REF!+#REF!</definedName>
    <definedName name="SHARED_FORMULA_25_60_25_60_0" localSheetId="0">#REF!+#REF!+#REF!+#REF!</definedName>
    <definedName name="SHARED_FORMULA_25_60_25_60_0">#REF!+#REF!+#REF!+#REF!</definedName>
    <definedName name="SHARED_FORMULA_3_106_3_106_0" localSheetId="0">#REF!/#REF!</definedName>
    <definedName name="SHARED_FORMULA_3_106_3_106_0">#REF!/#REF!</definedName>
    <definedName name="SHARED_FORMULA_3_107_3_107_0" localSheetId="0">(#REF!+#REF!+#REF!)/#REF!</definedName>
    <definedName name="SHARED_FORMULA_3_107_3_107_0">(#REF!+#REF!+#REF!)/#REF!</definedName>
    <definedName name="SHARED_FORMULA_3_108_3_108_0" localSheetId="0">(#REF!-#REF!-#REF!-#REF!)/#REF!</definedName>
    <definedName name="SHARED_FORMULA_3_108_3_108_0">(#REF!-#REF!-#REF!-#REF!)/#REF!</definedName>
    <definedName name="SHARED_FORMULA_3_127_3_127_0" localSheetId="0">#REF!</definedName>
    <definedName name="SHARED_FORMULA_3_127_3_127_0">#REF!</definedName>
    <definedName name="SHARED_FORMULA_3_128_3_128_0" localSheetId="0">(#REF!+#REF!)/#REF!</definedName>
    <definedName name="SHARED_FORMULA_3_128_3_128_0">(#REF!+#REF!)/#REF!</definedName>
    <definedName name="SHARED_FORMULA_3_129_3_129_0" localSheetId="0">#REF!</definedName>
    <definedName name="SHARED_FORMULA_3_129_3_129_0">#REF!</definedName>
    <definedName name="SHARED_FORMULA_3_133_3_133_0" localSheetId="0">#REF!/#REF!</definedName>
    <definedName name="SHARED_FORMULA_3_133_3_133_0">#REF!/#REF!</definedName>
    <definedName name="SHARED_FORMULA_3_137_3_137_0" localSheetId="0">#REF!+#REF!</definedName>
    <definedName name="SHARED_FORMULA_3_137_3_137_0">#REF!+#REF!</definedName>
    <definedName name="SHARED_FORMULA_3_59_3_59_0" localSheetId="0">IF(#REF!+#REF!+#REF!+#REF!=#REF!+#REF!+#REF!+#REF!+#REF!,#REF!+#REF!+#REF!+#REF!,"неприпустиме значення")</definedName>
    <definedName name="SHARED_FORMULA_3_59_3_59_0">IF(#REF!+#REF!+#REF!+#REF!=#REF!+#REF!+#REF!+#REF!+#REF!,#REF!+#REF!+#REF!+#REF!,"неприпустиме значення")</definedName>
    <definedName name="SHARED_FORMULA_4_100_4_100_0" localSheetId="0">#REF!+1</definedName>
    <definedName name="SHARED_FORMULA_4_100_4_100_0">#REF!+1</definedName>
    <definedName name="SHARED_FORMULA_4_20_4_20_0" localSheetId="0">#REF!+1</definedName>
    <definedName name="SHARED_FORMULA_4_20_4_20_0">#REF!+1</definedName>
    <definedName name="SHARED_FORMULA_4_58_4_58_0" localSheetId="0">#REF!+1</definedName>
    <definedName name="SHARED_FORMULA_4_58_4_58_0">#REF!+1</definedName>
    <definedName name="SHARED_FORMULA_5_102_5_102_0" localSheetId="0">#REF!+#REF!+#REF!</definedName>
    <definedName name="SHARED_FORMULA_5_102_5_102_0">#REF!+#REF!+#REF!</definedName>
    <definedName name="SHARED_FORMULA_7_109_7_109_0" localSheetId="0">#REF!/#REF!</definedName>
    <definedName name="SHARED_FORMULA_7_109_7_109_0">#REF!/#REF!</definedName>
    <definedName name="SHARED_FORMULA_7_110_7_110_0" localSheetId="0">#REF!/#REF!</definedName>
    <definedName name="SHARED_FORMULA_7_110_7_110_0">#REF!/#REF!</definedName>
    <definedName name="SHARED_FORMULA_7_111_7_111_0" localSheetId="0">(#REF!)/(#REF!+#REF!)*100</definedName>
    <definedName name="SHARED_FORMULA_7_111_7_111_0">(#REF!)/(#REF!+#REF!)*100</definedName>
    <definedName name="SHARED_FORMULA_7_138_7_138_0" localSheetId="0">#REF!+#REF!</definedName>
    <definedName name="SHARED_FORMULA_7_138_7_138_0">#REF!+#REF!</definedName>
    <definedName name="SHARED_FORMULA_7_21_7_21_0" localSheetId="0">#REF!+#REF!</definedName>
    <definedName name="SHARED_FORMULA_7_21_7_21_0">#REF!+#REF!</definedName>
    <definedName name="SHARED_FORMULA_7_29_7_29_0" localSheetId="0">#REF!+#REF!</definedName>
    <definedName name="SHARED_FORMULA_7_29_7_29_0">#REF!+#REF!</definedName>
    <definedName name="SHARED_FORMULA_7_60_7_60_0" localSheetId="0">#REF!+#REF!</definedName>
    <definedName name="SHARED_FORMULA_7_60_7_60_0">#REF!+#REF!</definedName>
    <definedName name="SHARED_FORMULA_7_77_7_77_0" localSheetId="0">#REF!+#REF!+#REF!</definedName>
    <definedName name="SHARED_FORMULA_7_77_7_77_0">#REF!+#REF!+#REF!</definedName>
    <definedName name="SHARED_FORMULA_7_85_7_85_0" localSheetId="0">#REF!-#REF!</definedName>
    <definedName name="SHARED_FORMULA_7_85_7_85_0">#REF!-#REF!</definedName>
    <definedName name="SHARED_FORMULA_7_93_7_93_0" localSheetId="0">#REF!-#REF!</definedName>
    <definedName name="SHARED_FORMULA_7_93_7_93_0">#REF!-#REF!</definedName>
    <definedName name="SHARED_FORMULA_7_95_7_95_0" localSheetId="0">#REF!-#REF!</definedName>
    <definedName name="SHARED_FORMULA_7_95_7_95_0">#REF!-#REF!</definedName>
    <definedName name="SHARED_FORMULA_8_116_8_116_0" localSheetId="0">#REF!+#REF!</definedName>
    <definedName name="SHARED_FORMULA_8_116_8_116_0">#REF!+#REF!</definedName>
    <definedName name="SHARED_FORMULA_8_30_8_30_0" localSheetId="0">#REF!+#REF!</definedName>
    <definedName name="SHARED_FORMULA_8_30_8_30_0">#REF!+#REF!</definedName>
    <definedName name="SHARED_FORMULA_8_60_8_60_0" localSheetId="0">#REF!+#REF!</definedName>
    <definedName name="SHARED_FORMULA_8_60_8_60_0">#REF!+#REF!</definedName>
    <definedName name="всенкснеіукі" localSheetId="0">(#REF!+#REF!)/#REF!</definedName>
    <definedName name="всенкснеіукі">(#REF!+#REF!)/#REF!</definedName>
    <definedName name="г" localSheetId="0">#REF!</definedName>
    <definedName name="г">#REF!</definedName>
    <definedName name="мгнм" localSheetId="0">#REF!+#REF!</definedName>
    <definedName name="мгнм">#REF!+#REF!</definedName>
    <definedName name="ноен" localSheetId="0">#REF!</definedName>
    <definedName name="ноен">#REF!</definedName>
    <definedName name="_xlnm.Print_Area" localSheetId="0">'структура ЦВ'!$A$1:$F$53</definedName>
    <definedName name="п" localSheetId="0">#REF!</definedName>
    <definedName name="п">#REF!</definedName>
    <definedName name="покриття00" localSheetId="0">#REF!</definedName>
    <definedName name="покриття00">#REF!</definedName>
    <definedName name="Поооооооооо" localSheetId="0">#REF!</definedName>
    <definedName name="Поооооооооо">#REF!</definedName>
    <definedName name="псен" localSheetId="0">#REF!+#REF!+#REF!+#REF!</definedName>
    <definedName name="псен">#REF!+#REF!+#REF!+#REF!</definedName>
    <definedName name="рр" localSheetId="0">#REF!</definedName>
    <definedName name="рр">#REF!</definedName>
    <definedName name="упіуп" localSheetId="0">#REF!</definedName>
    <definedName name="упіуп">#REF!</definedName>
    <definedName name="щр" localSheetId="0">#REF!+#REF!</definedName>
    <definedName name="щр">#REF!+#REF!</definedName>
  </definedNames>
  <calcPr calcId="124519"/>
</workbook>
</file>

<file path=xl/calcChain.xml><?xml version="1.0" encoding="utf-8"?>
<calcChain xmlns="http://schemas.openxmlformats.org/spreadsheetml/2006/main">
  <c r="F26" i="1"/>
  <c r="F31"/>
  <c r="D26"/>
  <c r="D31"/>
  <c r="F20" l="1"/>
  <c r="F25"/>
  <c r="E31"/>
  <c r="C31"/>
  <c r="C26" s="1"/>
  <c r="E25"/>
  <c r="C25"/>
  <c r="D25" s="1"/>
  <c r="D29"/>
  <c r="C16"/>
  <c r="E14"/>
  <c r="E10" s="1"/>
  <c r="C14"/>
  <c r="D14" s="1"/>
  <c r="D11"/>
  <c r="F11"/>
  <c r="D12"/>
  <c r="F12"/>
  <c r="D13"/>
  <c r="F13"/>
  <c r="D15"/>
  <c r="F15"/>
  <c r="E16"/>
  <c r="D17"/>
  <c r="F17"/>
  <c r="D18"/>
  <c r="F18"/>
  <c r="D19"/>
  <c r="F19"/>
  <c r="D21"/>
  <c r="F21"/>
  <c r="D22"/>
  <c r="F22"/>
  <c r="D23"/>
  <c r="F23"/>
  <c r="D24"/>
  <c r="F24"/>
  <c r="C20"/>
  <c r="D27"/>
  <c r="F27"/>
  <c r="D28"/>
  <c r="F28"/>
  <c r="F29"/>
  <c r="D30"/>
  <c r="F30"/>
  <c r="C32"/>
  <c r="E32"/>
  <c r="D33"/>
  <c r="F33"/>
  <c r="D34"/>
  <c r="F34"/>
  <c r="D35"/>
  <c r="F35"/>
  <c r="D36"/>
  <c r="F36"/>
  <c r="F32" l="1"/>
  <c r="D32"/>
  <c r="E26"/>
  <c r="D20"/>
  <c r="F16"/>
  <c r="D16"/>
  <c r="C10"/>
  <c r="C9" s="1"/>
  <c r="C39" s="1"/>
  <c r="C46" s="1"/>
  <c r="C47" s="1"/>
  <c r="C49" s="1"/>
  <c r="D10"/>
  <c r="E20"/>
  <c r="E9" s="1"/>
  <c r="F14"/>
  <c r="F10" s="1"/>
  <c r="E39" l="1"/>
  <c r="E46" s="1"/>
  <c r="E47" s="1"/>
  <c r="E49" s="1"/>
  <c r="F9"/>
  <c r="F39" s="1"/>
  <c r="D9"/>
  <c r="D39" s="1"/>
</calcChain>
</file>

<file path=xl/sharedStrings.xml><?xml version="1.0" encoding="utf-8"?>
<sst xmlns="http://schemas.openxmlformats.org/spreadsheetml/2006/main" count="96" uniqueCount="83">
  <si>
    <t>Ігор МОРОЗ</t>
  </si>
  <si>
    <t>Директор  КП "Водоканал"</t>
  </si>
  <si>
    <t>Тариф на  централізоване водопостачання та водовідведення,  грн/м3 (з ПДВ)</t>
  </si>
  <si>
    <t>11</t>
  </si>
  <si>
    <r>
      <t>Обсяг реалізації, тис. м</t>
    </r>
    <r>
      <rPr>
        <b/>
        <vertAlign val="superscript"/>
        <sz val="18"/>
        <rFont val="Times New Roman"/>
        <family val="1"/>
        <charset val="204"/>
      </rPr>
      <t>3</t>
    </r>
  </si>
  <si>
    <t>10</t>
  </si>
  <si>
    <r>
      <t>Тариф на  централізоване водопостачання/водовідведення, грн/м</t>
    </r>
    <r>
      <rPr>
        <b/>
        <vertAlign val="superscript"/>
        <sz val="18"/>
        <rFont val="Times New Roman"/>
        <family val="1"/>
        <charset val="204"/>
      </rPr>
      <t>3</t>
    </r>
  </si>
  <si>
    <t>9</t>
  </si>
  <si>
    <t>Вартість централізованого водопостачання/водовідведення, тис. грн</t>
  </si>
  <si>
    <t>8</t>
  </si>
  <si>
    <t>інше використання прибутку</t>
  </si>
  <si>
    <t>7.5</t>
  </si>
  <si>
    <t>на розвиток виробництва (виробничі інвестиції)</t>
  </si>
  <si>
    <t>7.4</t>
  </si>
  <si>
    <t>резервний фонд (капітал)</t>
  </si>
  <si>
    <t>7.3</t>
  </si>
  <si>
    <t>дивіденди</t>
  </si>
  <si>
    <t>7.2</t>
  </si>
  <si>
    <t>податок на прибуток</t>
  </si>
  <si>
    <t>7.1</t>
  </si>
  <si>
    <t>Розрахунковий прибуток, у тому числі:</t>
  </si>
  <si>
    <t>7</t>
  </si>
  <si>
    <t>Повна собівартість</t>
  </si>
  <si>
    <t>6</t>
  </si>
  <si>
    <t>Фінансові витрати</t>
  </si>
  <si>
    <t>5</t>
  </si>
  <si>
    <t>Інші операційні витрати</t>
  </si>
  <si>
    <t>4</t>
  </si>
  <si>
    <t>інші витрати</t>
  </si>
  <si>
    <t>3.4</t>
  </si>
  <si>
    <t>амортизаційні відрахування</t>
  </si>
  <si>
    <t>3.3</t>
  </si>
  <si>
    <t>відрахування на соціальні заходи</t>
  </si>
  <si>
    <t>3.2</t>
  </si>
  <si>
    <t>витрати на оплату праці</t>
  </si>
  <si>
    <t>3.1</t>
  </si>
  <si>
    <t>Витрати на збут, у тому числі:</t>
  </si>
  <si>
    <t>3</t>
  </si>
  <si>
    <t>2.5</t>
  </si>
  <si>
    <t>витрати, пов’язані зі сплатою податків, зборів та інших передбачених законодавством обов’язкових платежів</t>
  </si>
  <si>
    <t>2.4</t>
  </si>
  <si>
    <t>2.3</t>
  </si>
  <si>
    <t>2.2</t>
  </si>
  <si>
    <t>2.1</t>
  </si>
  <si>
    <t>Адміністративні витрати, у тому числі:</t>
  </si>
  <si>
    <t>2</t>
  </si>
  <si>
    <t>1.4.5</t>
  </si>
  <si>
    <t>1.4.4</t>
  </si>
  <si>
    <t>1.4.3</t>
  </si>
  <si>
    <t>1.4.2</t>
  </si>
  <si>
    <t>1.4.1</t>
  </si>
  <si>
    <t>загальновиробничі витрати, у тому числі:</t>
  </si>
  <si>
    <t>1.4</t>
  </si>
  <si>
    <t>інші прямі витрати</t>
  </si>
  <si>
    <t>1.3.3</t>
  </si>
  <si>
    <t>1.3.2</t>
  </si>
  <si>
    <t>1.3.1</t>
  </si>
  <si>
    <t>інші прямі витрати, у тому числі:</t>
  </si>
  <si>
    <t>1.3</t>
  </si>
  <si>
    <t>прямі витрати на оплату праці</t>
  </si>
  <si>
    <t>1.2</t>
  </si>
  <si>
    <t>матеріали, запасні частини та інші матеріальні ресурси (ремонти)</t>
  </si>
  <si>
    <t>1.1.4</t>
  </si>
  <si>
    <t>витрати на реагенти</t>
  </si>
  <si>
    <t>1.1.3</t>
  </si>
  <si>
    <t>витрати на придбання води в інших суб’єктів господарювання/ очищення власних стічних вод іншими суб’єктами господарювання</t>
  </si>
  <si>
    <t>1.1.2</t>
  </si>
  <si>
    <t>електроенергія</t>
  </si>
  <si>
    <t>1.1.1</t>
  </si>
  <si>
    <t>прямі матеріальні витрати, у тому числі:</t>
  </si>
  <si>
    <t>1.1</t>
  </si>
  <si>
    <t>Виробнича собівартість, у тому числі:</t>
  </si>
  <si>
    <r>
      <t>грн/м</t>
    </r>
    <r>
      <rPr>
        <vertAlign val="superscript"/>
        <sz val="18"/>
        <rFont val="Times New Roman"/>
        <family val="1"/>
        <charset val="204"/>
      </rPr>
      <t>3</t>
    </r>
  </si>
  <si>
    <t>тис. грн на рік</t>
  </si>
  <si>
    <t>Централізоване водовідведення</t>
  </si>
  <si>
    <t xml:space="preserve">Централізоване водопостачання </t>
  </si>
  <si>
    <t>Найменування показників</t>
  </si>
  <si>
    <t>№
з/п</t>
  </si>
  <si>
    <t>Без ПДВ</t>
  </si>
  <si>
    <t>комунального підприємства водопровідно-каналізаційного господарства «Водоканал»                                                  Старокостянтинівської міської ради</t>
  </si>
  <si>
    <t>Структура тарифів на централізоване водопостачання та централізоване  водовідведення</t>
  </si>
  <si>
    <t>на 2024 рік</t>
  </si>
  <si>
    <t>коригування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</si>
</sst>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"/>
    <numFmt numFmtId="166" formatCode="0.00000"/>
  </numFmts>
  <fonts count="19">
    <font>
      <sz val="11"/>
      <color theme="1"/>
      <name val="Calibri"/>
      <family val="2"/>
      <charset val="1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vertAlign val="superscript"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22"/>
      <name val="Times New Roman"/>
      <family val="1"/>
      <charset val="204"/>
    </font>
    <font>
      <sz val="11"/>
      <color indexed="8"/>
      <name val="Calibri"/>
      <family val="2"/>
    </font>
    <font>
      <sz val="18"/>
      <name val="Times New Roman"/>
      <family val="1"/>
      <charset val="204"/>
    </font>
    <font>
      <vertAlign val="superscript"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2" fillId="0" borderId="0"/>
    <xf numFmtId="0" fontId="5" fillId="0" borderId="0"/>
    <xf numFmtId="0" fontId="16" fillId="0" borderId="0"/>
    <xf numFmtId="0" fontId="12" fillId="0" borderId="0"/>
  </cellStyleXfs>
  <cellXfs count="58">
    <xf numFmtId="0" fontId="0" fillId="0" borderId="0" xfId="0"/>
    <xf numFmtId="0" fontId="2" fillId="0" borderId="0" xfId="1" applyFont="1"/>
    <xf numFmtId="0" fontId="4" fillId="0" borderId="0" xfId="1" applyFont="1"/>
    <xf numFmtId="0" fontId="4" fillId="0" borderId="0" xfId="1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/>
    <xf numFmtId="49" fontId="6" fillId="0" borderId="0" xfId="1" applyNumberFormat="1" applyFont="1" applyBorder="1" applyAlignment="1">
      <alignment horizontal="center" vertical="center"/>
    </xf>
    <xf numFmtId="4" fontId="2" fillId="0" borderId="0" xfId="1" applyNumberFormat="1" applyFont="1"/>
    <xf numFmtId="4" fontId="7" fillId="2" borderId="0" xfId="1" applyNumberFormat="1" applyFont="1" applyFill="1" applyBorder="1" applyAlignment="1">
      <alignment horizontal="center"/>
    </xf>
    <xf numFmtId="4" fontId="7" fillId="2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4" fontId="8" fillId="3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49" fontId="7" fillId="0" borderId="3" xfId="1" applyNumberFormat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0" fontId="10" fillId="0" borderId="0" xfId="1" applyFont="1"/>
    <xf numFmtId="165" fontId="10" fillId="0" borderId="0" xfId="1" applyNumberFormat="1" applyFont="1"/>
    <xf numFmtId="4" fontId="11" fillId="3" borderId="3" xfId="1" applyNumberFormat="1" applyFont="1" applyFill="1" applyBorder="1" applyAlignment="1">
      <alignment horizontal="right" vertical="center"/>
    </xf>
    <xf numFmtId="4" fontId="11" fillId="3" borderId="3" xfId="3" applyNumberFormat="1" applyFont="1" applyFill="1" applyBorder="1" applyAlignment="1">
      <alignment horizontal="right" vertical="center"/>
    </xf>
    <xf numFmtId="0" fontId="13" fillId="3" borderId="3" xfId="1" applyFont="1" applyFill="1" applyBorder="1" applyAlignment="1">
      <alignment horizontal="left" vertical="center"/>
    </xf>
    <xf numFmtId="49" fontId="13" fillId="0" borderId="3" xfId="1" applyNumberFormat="1" applyFont="1" applyBorder="1" applyAlignment="1">
      <alignment horizontal="center" vertical="center"/>
    </xf>
    <xf numFmtId="0" fontId="13" fillId="3" borderId="3" xfId="1" applyFont="1" applyFill="1" applyBorder="1" applyAlignment="1">
      <alignment horizontal="left" vertical="center" wrapText="1"/>
    </xf>
    <xf numFmtId="4" fontId="8" fillId="3" borderId="3" xfId="1" applyNumberFormat="1" applyFont="1" applyFill="1" applyBorder="1" applyAlignment="1">
      <alignment horizontal="right" vertical="center"/>
    </xf>
    <xf numFmtId="4" fontId="8" fillId="3" borderId="3" xfId="3" applyNumberFormat="1" applyFont="1" applyFill="1" applyBorder="1" applyAlignment="1">
      <alignment horizontal="right" vertical="center"/>
    </xf>
    <xf numFmtId="0" fontId="7" fillId="3" borderId="3" xfId="1" applyFont="1" applyFill="1" applyBorder="1" applyAlignment="1">
      <alignment horizontal="left" vertical="center"/>
    </xf>
    <xf numFmtId="0" fontId="10" fillId="0" borderId="0" xfId="1" applyFont="1" applyAlignment="1">
      <alignment vertical="center"/>
    </xf>
    <xf numFmtId="1" fontId="7" fillId="0" borderId="3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3" fillId="0" borderId="3" xfId="1" applyFont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5" fillId="0" borderId="0" xfId="1" applyFont="1" applyAlignment="1">
      <alignment horizontal="right" wrapText="1"/>
    </xf>
    <xf numFmtId="0" fontId="10" fillId="0" borderId="0" xfId="1" applyFont="1" applyAlignment="1">
      <alignment horizontal="center" vertical="center" wrapText="1"/>
    </xf>
    <xf numFmtId="0" fontId="2" fillId="0" borderId="0" xfId="1" applyFont="1" applyFill="1"/>
    <xf numFmtId="0" fontId="2" fillId="0" borderId="0" xfId="1" applyFont="1" applyAlignment="1">
      <alignment horizontal="left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4" fontId="10" fillId="0" borderId="0" xfId="1" applyNumberFormat="1" applyFont="1"/>
    <xf numFmtId="4" fontId="13" fillId="0" borderId="0" xfId="1" applyNumberFormat="1" applyFont="1"/>
    <xf numFmtId="4" fontId="17" fillId="0" borderId="0" xfId="1" applyNumberFormat="1" applyFont="1"/>
    <xf numFmtId="0" fontId="17" fillId="0" borderId="0" xfId="1" applyFont="1"/>
    <xf numFmtId="165" fontId="17" fillId="0" borderId="0" xfId="1" applyNumberFormat="1" applyFont="1"/>
    <xf numFmtId="4" fontId="18" fillId="3" borderId="3" xfId="1" applyNumberFormat="1" applyFont="1" applyFill="1" applyBorder="1" applyAlignment="1">
      <alignment horizontal="right" vertical="center"/>
    </xf>
    <xf numFmtId="166" fontId="17" fillId="0" borderId="0" xfId="1" applyNumberFormat="1" applyFont="1"/>
    <xf numFmtId="2" fontId="10" fillId="0" borderId="0" xfId="1" applyNumberFormat="1" applyFont="1"/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4" fontId="8" fillId="3" borderId="2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</cellXfs>
  <cellStyles count="7">
    <cellStyle name="Звичайний 2" xfId="3"/>
    <cellStyle name="Обычный" xfId="0" builtinId="0"/>
    <cellStyle name="Обычный 2" xfId="5"/>
    <cellStyle name="Обычный 2 2" xfId="2"/>
    <cellStyle name="Обычный 2 3" xfId="1"/>
    <cellStyle name="Обычный 3" xfId="6"/>
    <cellStyle name="Обычный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tabSelected="1" view="pageBreakPreview" topLeftCell="B13" zoomScale="57" zoomScaleNormal="75" zoomScaleSheetLayoutView="57" workbookViewId="0">
      <selection activeCell="G9" sqref="G9:L46"/>
    </sheetView>
  </sheetViews>
  <sheetFormatPr defaultColWidth="9.109375" defaultRowHeight="13.2"/>
  <cols>
    <col min="1" max="1" width="10.6640625" style="1" customWidth="1"/>
    <col min="2" max="2" width="81.6640625" style="1" customWidth="1"/>
    <col min="3" max="3" width="21.88671875" style="1" customWidth="1"/>
    <col min="4" max="4" width="28.6640625" style="1" customWidth="1"/>
    <col min="5" max="5" width="21.88671875" style="1" customWidth="1" collapsed="1"/>
    <col min="6" max="6" width="29.33203125" style="1" customWidth="1"/>
    <col min="7" max="7" width="18.5546875" style="1" customWidth="1"/>
    <col min="8" max="8" width="17.5546875" style="1" customWidth="1"/>
    <col min="9" max="9" width="9.109375" style="1"/>
    <col min="10" max="10" width="12.88671875" style="1" customWidth="1"/>
    <col min="11" max="16384" width="9.109375" style="1"/>
  </cols>
  <sheetData>
    <row r="1" spans="1:9" ht="10.5" customHeight="1">
      <c r="D1" s="36"/>
    </row>
    <row r="2" spans="1:9" s="35" customFormat="1" ht="39" customHeight="1">
      <c r="A2" s="55" t="s">
        <v>80</v>
      </c>
      <c r="B2" s="55"/>
      <c r="C2" s="55"/>
      <c r="D2" s="55"/>
      <c r="E2" s="55"/>
      <c r="F2" s="55"/>
    </row>
    <row r="3" spans="1:9" ht="51.75" customHeight="1">
      <c r="A3" s="55" t="s">
        <v>79</v>
      </c>
      <c r="B3" s="55"/>
      <c r="C3" s="55"/>
      <c r="D3" s="55"/>
      <c r="E3" s="55"/>
      <c r="F3" s="55"/>
    </row>
    <row r="4" spans="1:9" ht="38.4" customHeight="1">
      <c r="A4" s="34"/>
      <c r="B4" s="34"/>
      <c r="C4" s="37" t="s">
        <v>81</v>
      </c>
      <c r="E4" s="17"/>
      <c r="F4" s="33"/>
    </row>
    <row r="5" spans="1:9" ht="38.4" customHeight="1">
      <c r="A5" s="34"/>
      <c r="B5" s="38" t="s">
        <v>82</v>
      </c>
      <c r="C5" s="37"/>
      <c r="E5" s="17"/>
      <c r="F5" s="33" t="s">
        <v>78</v>
      </c>
    </row>
    <row r="6" spans="1:9" s="32" customFormat="1" ht="40.5" customHeight="1">
      <c r="A6" s="56" t="s">
        <v>77</v>
      </c>
      <c r="B6" s="57" t="s">
        <v>76</v>
      </c>
      <c r="C6" s="57" t="s">
        <v>75</v>
      </c>
      <c r="D6" s="57"/>
      <c r="E6" s="57" t="s">
        <v>74</v>
      </c>
      <c r="F6" s="57"/>
    </row>
    <row r="7" spans="1:9" s="32" customFormat="1" ht="29.25" customHeight="1">
      <c r="A7" s="56"/>
      <c r="B7" s="57"/>
      <c r="C7" s="30" t="s">
        <v>73</v>
      </c>
      <c r="D7" s="30" t="s">
        <v>72</v>
      </c>
      <c r="E7" s="30" t="s">
        <v>73</v>
      </c>
      <c r="F7" s="30" t="s">
        <v>72</v>
      </c>
      <c r="H7" s="49"/>
      <c r="I7" s="49"/>
    </row>
    <row r="8" spans="1:9" s="29" customFormat="1" ht="22.8">
      <c r="A8" s="30">
        <v>1</v>
      </c>
      <c r="B8" s="31">
        <v>2</v>
      </c>
      <c r="C8" s="31">
        <v>3</v>
      </c>
      <c r="D8" s="31">
        <v>4</v>
      </c>
      <c r="E8" s="31">
        <v>5</v>
      </c>
      <c r="F8" s="30">
        <v>6</v>
      </c>
    </row>
    <row r="9" spans="1:9" s="17" customFormat="1" ht="24.75" customHeight="1">
      <c r="A9" s="28">
        <v>1</v>
      </c>
      <c r="B9" s="26" t="s">
        <v>71</v>
      </c>
      <c r="C9" s="25">
        <f>C10+C15+C16+C20</f>
        <v>25373.760000000002</v>
      </c>
      <c r="D9" s="25">
        <f>D10+D15+D16+D20</f>
        <v>32.509399999999999</v>
      </c>
      <c r="E9" s="25">
        <f>E10+E15+E16+E20</f>
        <v>22265.129999999997</v>
      </c>
      <c r="F9" s="25">
        <f>F10+F15+F16+F20</f>
        <v>27.322900000000004</v>
      </c>
      <c r="G9" s="40"/>
      <c r="H9" s="40"/>
      <c r="I9" s="18"/>
    </row>
    <row r="10" spans="1:9" s="17" customFormat="1" ht="24.75" customHeight="1">
      <c r="A10" s="15" t="s">
        <v>70</v>
      </c>
      <c r="B10" s="26" t="s">
        <v>69</v>
      </c>
      <c r="C10" s="25">
        <f>SUM(C11:C14)</f>
        <v>11066.34</v>
      </c>
      <c r="D10" s="25">
        <f>SUM(D11:D14)</f>
        <v>14.1784</v>
      </c>
      <c r="E10" s="25">
        <f>SUM(E11:E14)</f>
        <v>7222.57</v>
      </c>
      <c r="F10" s="25">
        <f>SUM(F11:F14)</f>
        <v>8.8632000000000009</v>
      </c>
      <c r="G10" s="41"/>
      <c r="H10" s="41"/>
      <c r="I10" s="43"/>
    </row>
    <row r="11" spans="1:9" s="17" customFormat="1" ht="24.75" customHeight="1">
      <c r="A11" s="22" t="s">
        <v>68</v>
      </c>
      <c r="B11" s="21" t="s">
        <v>67</v>
      </c>
      <c r="C11" s="20">
        <v>9700.33</v>
      </c>
      <c r="D11" s="20">
        <f>ROUND(C11/C48,4)</f>
        <v>12.4282</v>
      </c>
      <c r="E11" s="19">
        <v>6635.76</v>
      </c>
      <c r="F11" s="20">
        <f>ROUND(E11/E48,4)</f>
        <v>8.1431000000000004</v>
      </c>
      <c r="G11" s="41"/>
      <c r="H11" s="41"/>
      <c r="I11" s="43"/>
    </row>
    <row r="12" spans="1:9" s="17" customFormat="1" ht="48" customHeight="1">
      <c r="A12" s="22" t="s">
        <v>66</v>
      </c>
      <c r="B12" s="23" t="s">
        <v>65</v>
      </c>
      <c r="C12" s="20">
        <v>0</v>
      </c>
      <c r="D12" s="20">
        <f>ROUND(C12/C48,4)</f>
        <v>0</v>
      </c>
      <c r="E12" s="19">
        <v>0</v>
      </c>
      <c r="F12" s="20">
        <f>ROUND(E12/E48,4)</f>
        <v>0</v>
      </c>
      <c r="G12" s="41"/>
      <c r="H12" s="41"/>
      <c r="I12" s="43"/>
    </row>
    <row r="13" spans="1:9" s="17" customFormat="1" ht="24.75" customHeight="1">
      <c r="A13" s="22" t="s">
        <v>64</v>
      </c>
      <c r="B13" s="21" t="s">
        <v>63</v>
      </c>
      <c r="C13" s="20">
        <v>83.33</v>
      </c>
      <c r="D13" s="20">
        <f>ROUND(C13/C48,4)</f>
        <v>0.10680000000000001</v>
      </c>
      <c r="E13" s="19">
        <v>47.95</v>
      </c>
      <c r="F13" s="20">
        <f>ROUND(E13/E48,4)</f>
        <v>5.8799999999999998E-2</v>
      </c>
      <c r="G13" s="41"/>
      <c r="H13" s="41"/>
      <c r="I13" s="43"/>
    </row>
    <row r="14" spans="1:9" s="27" customFormat="1" ht="45.6">
      <c r="A14" s="22" t="s">
        <v>62</v>
      </c>
      <c r="B14" s="23" t="s">
        <v>61</v>
      </c>
      <c r="C14" s="20">
        <f>660.66+705.35-C13</f>
        <v>1282.68</v>
      </c>
      <c r="D14" s="20">
        <f>ROUND(C14/C48,4)</f>
        <v>1.6434</v>
      </c>
      <c r="E14" s="19">
        <f>351.11+235.7-E13</f>
        <v>538.8599999999999</v>
      </c>
      <c r="F14" s="20">
        <f>ROUND(E14/E48,4)</f>
        <v>0.6613</v>
      </c>
      <c r="G14" s="41"/>
      <c r="H14" s="41"/>
      <c r="I14" s="43"/>
    </row>
    <row r="15" spans="1:9" s="17" customFormat="1" ht="24.75" customHeight="1">
      <c r="A15" s="15" t="s">
        <v>60</v>
      </c>
      <c r="B15" s="26" t="s">
        <v>59</v>
      </c>
      <c r="C15" s="25">
        <v>6687.69</v>
      </c>
      <c r="D15" s="25">
        <f>ROUND(C15/C48,4)</f>
        <v>8.5684000000000005</v>
      </c>
      <c r="E15" s="24">
        <v>8248.41</v>
      </c>
      <c r="F15" s="25">
        <f>ROUND(E15/E48,4)</f>
        <v>10.1221</v>
      </c>
      <c r="G15" s="41"/>
      <c r="H15" s="41"/>
      <c r="I15" s="43"/>
    </row>
    <row r="16" spans="1:9" s="17" customFormat="1" ht="24.75" customHeight="1">
      <c r="A16" s="15" t="s">
        <v>58</v>
      </c>
      <c r="B16" s="26" t="s">
        <v>57</v>
      </c>
      <c r="C16" s="25">
        <f t="shared" ref="C16:H16" si="0">SUM(C17:C19)</f>
        <v>2919.06</v>
      </c>
      <c r="D16" s="25">
        <f t="shared" si="0"/>
        <v>3.7399</v>
      </c>
      <c r="E16" s="24">
        <f t="shared" si="0"/>
        <v>2924.08</v>
      </c>
      <c r="F16" s="24">
        <f t="shared" si="0"/>
        <v>3.5882999999999998</v>
      </c>
      <c r="G16" s="41"/>
      <c r="H16" s="41"/>
      <c r="I16" s="43"/>
    </row>
    <row r="17" spans="1:10" s="17" customFormat="1" ht="24.75" customHeight="1">
      <c r="A17" s="22" t="s">
        <v>56</v>
      </c>
      <c r="B17" s="21" t="s">
        <v>32</v>
      </c>
      <c r="C17" s="20">
        <v>1471.29</v>
      </c>
      <c r="D17" s="20">
        <f>ROUND(C17/C48,4)</f>
        <v>1.885</v>
      </c>
      <c r="E17" s="19">
        <v>1814.65</v>
      </c>
      <c r="F17" s="20">
        <f>ROUND(E17/E48,4)</f>
        <v>2.2269000000000001</v>
      </c>
      <c r="G17" s="41"/>
      <c r="H17" s="41"/>
      <c r="I17" s="43"/>
    </row>
    <row r="18" spans="1:10" s="17" customFormat="1" ht="24.75" customHeight="1">
      <c r="A18" s="22" t="s">
        <v>55</v>
      </c>
      <c r="B18" s="21" t="s">
        <v>30</v>
      </c>
      <c r="C18" s="20">
        <v>1335.59</v>
      </c>
      <c r="D18" s="20">
        <f>ROUND(C18/C48,4)</f>
        <v>1.7112000000000001</v>
      </c>
      <c r="E18" s="19">
        <v>1057.97</v>
      </c>
      <c r="F18" s="20">
        <f>ROUND(E18/E48,4)</f>
        <v>1.2983</v>
      </c>
      <c r="G18" s="41"/>
      <c r="H18" s="41"/>
      <c r="I18" s="43"/>
    </row>
    <row r="19" spans="1:10" s="17" customFormat="1" ht="24.75" customHeight="1">
      <c r="A19" s="22" t="s">
        <v>54</v>
      </c>
      <c r="B19" s="21" t="s">
        <v>53</v>
      </c>
      <c r="C19" s="20">
        <v>112.18</v>
      </c>
      <c r="D19" s="20">
        <f>ROUND(C19/C48,4)</f>
        <v>0.14369999999999999</v>
      </c>
      <c r="E19" s="19">
        <v>51.46</v>
      </c>
      <c r="F19" s="20">
        <f>ROUND(E19/E48,4)</f>
        <v>6.3100000000000003E-2</v>
      </c>
      <c r="G19" s="41"/>
      <c r="H19" s="41"/>
      <c r="I19" s="43"/>
    </row>
    <row r="20" spans="1:10" s="17" customFormat="1" ht="24.75" customHeight="1">
      <c r="A20" s="15" t="s">
        <v>52</v>
      </c>
      <c r="B20" s="26" t="s">
        <v>51</v>
      </c>
      <c r="C20" s="24">
        <f>SUM(C21:C25)</f>
        <v>4700.67</v>
      </c>
      <c r="D20" s="24">
        <f>SUM(D21:D25)</f>
        <v>6.0226999999999995</v>
      </c>
      <c r="E20" s="24">
        <f>SUM(E21:E25)</f>
        <v>3870.07</v>
      </c>
      <c r="F20" s="24">
        <f>SUM(F21:F25)-0.01</f>
        <v>4.7493000000000007</v>
      </c>
      <c r="G20" s="41"/>
      <c r="H20" s="41"/>
      <c r="I20" s="43"/>
    </row>
    <row r="21" spans="1:10" s="17" customFormat="1" ht="24.75" customHeight="1">
      <c r="A21" s="22" t="s">
        <v>50</v>
      </c>
      <c r="B21" s="21" t="s">
        <v>34</v>
      </c>
      <c r="C21" s="19">
        <v>2599.69</v>
      </c>
      <c r="D21" s="20">
        <f>ROUND(C21/C48,4)</f>
        <v>3.3308</v>
      </c>
      <c r="E21" s="19">
        <v>2313.27</v>
      </c>
      <c r="F21" s="20">
        <f>ROUND(E21/E48,4)</f>
        <v>2.8388</v>
      </c>
      <c r="G21" s="41"/>
      <c r="H21" s="41"/>
      <c r="I21" s="43"/>
    </row>
    <row r="22" spans="1:10" s="17" customFormat="1" ht="24.75" customHeight="1">
      <c r="A22" s="22" t="s">
        <v>49</v>
      </c>
      <c r="B22" s="21" t="s">
        <v>32</v>
      </c>
      <c r="C22" s="19">
        <v>571.92999999999995</v>
      </c>
      <c r="D22" s="20">
        <f>ROUND(C22/C48,4)</f>
        <v>0.73280000000000001</v>
      </c>
      <c r="E22" s="19">
        <v>508.92</v>
      </c>
      <c r="F22" s="20">
        <f>ROUND(E22/E48,4)</f>
        <v>0.62450000000000006</v>
      </c>
      <c r="G22" s="41"/>
      <c r="H22" s="41"/>
      <c r="I22" s="43"/>
    </row>
    <row r="23" spans="1:10" s="17" customFormat="1" ht="24.75" customHeight="1">
      <c r="A23" s="22" t="s">
        <v>48</v>
      </c>
      <c r="B23" s="21" t="s">
        <v>30</v>
      </c>
      <c r="C23" s="19">
        <v>410.22</v>
      </c>
      <c r="D23" s="20">
        <f>ROUND(C23/C48,4)</f>
        <v>0.52559999999999996</v>
      </c>
      <c r="E23" s="19">
        <v>365.03</v>
      </c>
      <c r="F23" s="20">
        <f>ROUND(E23/E48,4)</f>
        <v>0.44800000000000001</v>
      </c>
      <c r="G23" s="41"/>
      <c r="H23" s="41"/>
      <c r="I23" s="43"/>
    </row>
    <row r="24" spans="1:10" s="17" customFormat="1" ht="43.2" customHeight="1">
      <c r="A24" s="22" t="s">
        <v>47</v>
      </c>
      <c r="B24" s="23" t="s">
        <v>39</v>
      </c>
      <c r="C24" s="19">
        <v>602.16</v>
      </c>
      <c r="D24" s="20">
        <f>ROUND(C24/C48,4)</f>
        <v>0.77149999999999996</v>
      </c>
      <c r="E24" s="19">
        <v>223.1</v>
      </c>
      <c r="F24" s="20">
        <f>ROUND(E24/E48,4)</f>
        <v>0.27379999999999999</v>
      </c>
      <c r="G24" s="41"/>
      <c r="H24" s="41"/>
      <c r="I24" s="43"/>
    </row>
    <row r="25" spans="1:10" s="17" customFormat="1" ht="24.75" customHeight="1">
      <c r="A25" s="22" t="s">
        <v>46</v>
      </c>
      <c r="B25" s="21" t="s">
        <v>28</v>
      </c>
      <c r="C25" s="19">
        <f>134.23+133.94+188.59+59.91</f>
        <v>516.66999999999996</v>
      </c>
      <c r="D25" s="20">
        <f>ROUND(C25/C48,4)</f>
        <v>0.66200000000000003</v>
      </c>
      <c r="E25" s="19">
        <f>119.44+119.18+167.82+53.31</f>
        <v>459.75</v>
      </c>
      <c r="F25" s="20">
        <f>ROUND(E25/E48,4)+0.01</f>
        <v>0.57420000000000004</v>
      </c>
      <c r="G25" s="41"/>
      <c r="H25" s="41"/>
      <c r="I25" s="43"/>
    </row>
    <row r="26" spans="1:10" s="17" customFormat="1" ht="24.75" customHeight="1">
      <c r="A26" s="15" t="s">
        <v>45</v>
      </c>
      <c r="B26" s="26" t="s">
        <v>44</v>
      </c>
      <c r="C26" s="24">
        <f t="shared" ref="C26:H26" si="1">SUM(C27:C31)</f>
        <v>3851.4400000000005</v>
      </c>
      <c r="D26" s="24">
        <f>SUM(D27:D31)+0.01</f>
        <v>4.9344999999999999</v>
      </c>
      <c r="E26" s="24">
        <f t="shared" si="1"/>
        <v>3379.52</v>
      </c>
      <c r="F26" s="24">
        <f>SUM(F27:F31)-0.01</f>
        <v>4.1472000000000007</v>
      </c>
      <c r="G26" s="41"/>
      <c r="H26" s="41"/>
      <c r="I26" s="43"/>
      <c r="J26" s="46"/>
    </row>
    <row r="27" spans="1:10" s="17" customFormat="1" ht="24.75" customHeight="1">
      <c r="A27" s="22" t="s">
        <v>43</v>
      </c>
      <c r="B27" s="21" t="s">
        <v>34</v>
      </c>
      <c r="C27" s="19">
        <v>2994.63</v>
      </c>
      <c r="D27" s="20">
        <f>ROUND(C27/C48,4)</f>
        <v>3.8368000000000002</v>
      </c>
      <c r="E27" s="19">
        <v>2627.71</v>
      </c>
      <c r="F27" s="20">
        <f>ROUND(E27/E48,4)</f>
        <v>3.2246000000000001</v>
      </c>
      <c r="G27" s="41"/>
      <c r="H27" s="41"/>
      <c r="I27" s="43"/>
      <c r="J27" s="39"/>
    </row>
    <row r="28" spans="1:10" s="17" customFormat="1" ht="24.75" customHeight="1">
      <c r="A28" s="22" t="s">
        <v>42</v>
      </c>
      <c r="B28" s="21" t="s">
        <v>32</v>
      </c>
      <c r="C28" s="19">
        <v>658.82</v>
      </c>
      <c r="D28" s="20">
        <f>ROUND(C28/C48,4)</f>
        <v>0.84409999999999996</v>
      </c>
      <c r="E28" s="19">
        <v>578.1</v>
      </c>
      <c r="F28" s="20">
        <f>ROUND(E28/E48,4)</f>
        <v>0.70940000000000003</v>
      </c>
      <c r="G28" s="41"/>
      <c r="H28" s="41"/>
      <c r="I28" s="43"/>
    </row>
    <row r="29" spans="1:10" s="17" customFormat="1" ht="24.75" customHeight="1">
      <c r="A29" s="22" t="s">
        <v>41</v>
      </c>
      <c r="B29" s="21" t="s">
        <v>30</v>
      </c>
      <c r="C29" s="19">
        <v>37.729999999999997</v>
      </c>
      <c r="D29" s="20">
        <f>ROUND(C29/C48,4)</f>
        <v>4.8300000000000003E-2</v>
      </c>
      <c r="E29" s="19">
        <v>33.1</v>
      </c>
      <c r="F29" s="20">
        <f>ROUND(E29/E48,4)</f>
        <v>4.0599999999999997E-2</v>
      </c>
      <c r="G29" s="41"/>
      <c r="H29" s="41"/>
      <c r="I29" s="43"/>
    </row>
    <row r="30" spans="1:10" s="17" customFormat="1" ht="45.6">
      <c r="A30" s="22" t="s">
        <v>40</v>
      </c>
      <c r="B30" s="23" t="s">
        <v>39</v>
      </c>
      <c r="C30" s="19">
        <v>0</v>
      </c>
      <c r="D30" s="20">
        <f>ROUND(C30/C48,4)</f>
        <v>0</v>
      </c>
      <c r="E30" s="19">
        <v>0</v>
      </c>
      <c r="F30" s="20">
        <f>ROUND(E30/E48,4)</f>
        <v>0</v>
      </c>
      <c r="G30" s="41"/>
      <c r="H30" s="41"/>
      <c r="I30" s="43"/>
      <c r="J30" s="46"/>
    </row>
    <row r="31" spans="1:10" s="17" customFormat="1" ht="24.75" customHeight="1">
      <c r="A31" s="22" t="s">
        <v>38</v>
      </c>
      <c r="B31" s="21" t="s">
        <v>28</v>
      </c>
      <c r="C31" s="19">
        <f>24.49+67.87+67.89+0.01</f>
        <v>160.26</v>
      </c>
      <c r="D31" s="20">
        <f>ROUND(C31/C48,4)-0.01</f>
        <v>0.1953</v>
      </c>
      <c r="E31" s="19">
        <f>21.49+59.56+59.57-0.01</f>
        <v>140.61000000000001</v>
      </c>
      <c r="F31" s="20">
        <f>ROUND(E31/E48,4)+0.01</f>
        <v>0.18260000000000001</v>
      </c>
      <c r="G31" s="41"/>
      <c r="H31" s="41"/>
      <c r="I31" s="43"/>
    </row>
    <row r="32" spans="1:10" s="17" customFormat="1" ht="24.75" customHeight="1">
      <c r="A32" s="15" t="s">
        <v>37</v>
      </c>
      <c r="B32" s="26" t="s">
        <v>36</v>
      </c>
      <c r="C32" s="24">
        <f>SUM(C33:C36)</f>
        <v>0</v>
      </c>
      <c r="D32" s="24">
        <f>SUM(D33:D36)</f>
        <v>0</v>
      </c>
      <c r="E32" s="24">
        <f>SUM(E33:E36)</f>
        <v>0</v>
      </c>
      <c r="F32" s="24">
        <f>SUM(F33:F36)</f>
        <v>0</v>
      </c>
      <c r="G32" s="42"/>
      <c r="H32" s="42"/>
      <c r="I32" s="43"/>
    </row>
    <row r="33" spans="1:13" s="17" customFormat="1" ht="24.75" customHeight="1">
      <c r="A33" s="22" t="s">
        <v>35</v>
      </c>
      <c r="B33" s="21" t="s">
        <v>34</v>
      </c>
      <c r="C33" s="19">
        <v>0</v>
      </c>
      <c r="D33" s="20">
        <f>ROUND(C33/C48,4)</f>
        <v>0</v>
      </c>
      <c r="E33" s="19">
        <v>0</v>
      </c>
      <c r="F33" s="20">
        <f>ROUND(E33/E48,4)</f>
        <v>0</v>
      </c>
      <c r="G33" s="41"/>
      <c r="H33" s="41"/>
      <c r="I33" s="43"/>
      <c r="J33" s="18"/>
      <c r="K33" s="18"/>
      <c r="M33" s="18"/>
    </row>
    <row r="34" spans="1:13" s="17" customFormat="1" ht="24.75" customHeight="1">
      <c r="A34" s="22" t="s">
        <v>33</v>
      </c>
      <c r="B34" s="21" t="s">
        <v>32</v>
      </c>
      <c r="C34" s="19">
        <v>0</v>
      </c>
      <c r="D34" s="20">
        <f>ROUND(C34/C48,4)</f>
        <v>0</v>
      </c>
      <c r="E34" s="19">
        <v>0</v>
      </c>
      <c r="F34" s="20">
        <f>ROUND(E34/E48,4)</f>
        <v>0</v>
      </c>
      <c r="G34" s="41"/>
      <c r="H34" s="41"/>
      <c r="I34" s="43"/>
      <c r="J34" s="18"/>
      <c r="K34" s="18"/>
      <c r="M34" s="18"/>
    </row>
    <row r="35" spans="1:13" s="17" customFormat="1" ht="24.75" customHeight="1">
      <c r="A35" s="22" t="s">
        <v>31</v>
      </c>
      <c r="B35" s="21" t="s">
        <v>30</v>
      </c>
      <c r="C35" s="19">
        <v>0</v>
      </c>
      <c r="D35" s="20">
        <f>ROUND(C35/C48,4)</f>
        <v>0</v>
      </c>
      <c r="E35" s="19">
        <v>0</v>
      </c>
      <c r="F35" s="20">
        <f>ROUND(E35/E48,4)</f>
        <v>0</v>
      </c>
      <c r="G35" s="41"/>
      <c r="H35" s="41"/>
      <c r="I35" s="43"/>
      <c r="J35" s="18"/>
      <c r="K35" s="18"/>
      <c r="M35" s="18"/>
    </row>
    <row r="36" spans="1:13" s="17" customFormat="1" ht="24.75" customHeight="1">
      <c r="A36" s="22" t="s">
        <v>29</v>
      </c>
      <c r="B36" s="21" t="s">
        <v>28</v>
      </c>
      <c r="C36" s="19">
        <v>0</v>
      </c>
      <c r="D36" s="20">
        <f>ROUND(C36/C48,4)</f>
        <v>0</v>
      </c>
      <c r="E36" s="19">
        <v>0</v>
      </c>
      <c r="F36" s="20">
        <f>ROUND(E36/E48,4)</f>
        <v>0</v>
      </c>
      <c r="G36" s="42"/>
      <c r="H36" s="42"/>
      <c r="I36" s="43"/>
      <c r="M36" s="18"/>
    </row>
    <row r="37" spans="1:13" s="17" customFormat="1" ht="24.75" customHeight="1">
      <c r="A37" s="15" t="s">
        <v>27</v>
      </c>
      <c r="B37" s="26" t="s">
        <v>26</v>
      </c>
      <c r="C37" s="24">
        <v>0</v>
      </c>
      <c r="D37" s="25">
        <v>0</v>
      </c>
      <c r="E37" s="24">
        <v>0</v>
      </c>
      <c r="F37" s="24">
        <v>0</v>
      </c>
      <c r="G37" s="42"/>
      <c r="H37" s="42"/>
      <c r="I37" s="43"/>
    </row>
    <row r="38" spans="1:13" s="17" customFormat="1" ht="24.75" customHeight="1">
      <c r="A38" s="15" t="s">
        <v>25</v>
      </c>
      <c r="B38" s="26" t="s">
        <v>24</v>
      </c>
      <c r="C38" s="24">
        <v>0</v>
      </c>
      <c r="D38" s="25">
        <v>0</v>
      </c>
      <c r="E38" s="24">
        <v>0</v>
      </c>
      <c r="F38" s="24">
        <v>0</v>
      </c>
      <c r="G38" s="42"/>
      <c r="H38" s="42"/>
      <c r="I38" s="43"/>
    </row>
    <row r="39" spans="1:13" s="17" customFormat="1" ht="24.75" customHeight="1">
      <c r="A39" s="15" t="s">
        <v>23</v>
      </c>
      <c r="B39" s="26" t="s">
        <v>22</v>
      </c>
      <c r="C39" s="24">
        <f t="shared" ref="C39:H39" si="2">C9+C26+C32</f>
        <v>29225.200000000004</v>
      </c>
      <c r="D39" s="24">
        <f t="shared" si="2"/>
        <v>37.443899999999999</v>
      </c>
      <c r="E39" s="24">
        <f t="shared" si="2"/>
        <v>25644.649999999998</v>
      </c>
      <c r="F39" s="24">
        <f t="shared" si="2"/>
        <v>31.470100000000006</v>
      </c>
      <c r="G39" s="44"/>
      <c r="H39" s="44"/>
      <c r="I39" s="43"/>
    </row>
    <row r="40" spans="1:13" s="17" customFormat="1" ht="24.75" customHeight="1">
      <c r="A40" s="15" t="s">
        <v>21</v>
      </c>
      <c r="B40" s="26" t="s">
        <v>20</v>
      </c>
      <c r="C40" s="24">
        <v>0</v>
      </c>
      <c r="D40" s="25">
        <v>0</v>
      </c>
      <c r="E40" s="24">
        <v>0</v>
      </c>
      <c r="F40" s="24">
        <v>0</v>
      </c>
      <c r="G40" s="42"/>
      <c r="H40" s="42"/>
      <c r="I40" s="43"/>
    </row>
    <row r="41" spans="1:13" s="17" customFormat="1" ht="24.75" customHeight="1">
      <c r="A41" s="22" t="s">
        <v>19</v>
      </c>
      <c r="B41" s="21" t="s">
        <v>18</v>
      </c>
      <c r="C41" s="19">
        <v>0</v>
      </c>
      <c r="D41" s="20">
        <v>0</v>
      </c>
      <c r="E41" s="19">
        <v>0</v>
      </c>
      <c r="F41" s="19">
        <v>0</v>
      </c>
      <c r="G41" s="42"/>
      <c r="H41" s="45"/>
      <c r="I41" s="43"/>
    </row>
    <row r="42" spans="1:13" s="17" customFormat="1" ht="24.75" customHeight="1">
      <c r="A42" s="22" t="s">
        <v>17</v>
      </c>
      <c r="B42" s="21" t="s">
        <v>16</v>
      </c>
      <c r="C42" s="19">
        <v>0</v>
      </c>
      <c r="D42" s="20">
        <v>0</v>
      </c>
      <c r="E42" s="19">
        <v>0</v>
      </c>
      <c r="F42" s="19">
        <v>0</v>
      </c>
      <c r="G42" s="42"/>
      <c r="H42" s="42"/>
      <c r="I42" s="43"/>
    </row>
    <row r="43" spans="1:13" s="17" customFormat="1" ht="24.75" customHeight="1">
      <c r="A43" s="22" t="s">
        <v>15</v>
      </c>
      <c r="B43" s="21" t="s">
        <v>14</v>
      </c>
      <c r="C43" s="19">
        <v>0</v>
      </c>
      <c r="D43" s="20">
        <v>0</v>
      </c>
      <c r="E43" s="19">
        <v>0</v>
      </c>
      <c r="F43" s="19">
        <v>0</v>
      </c>
      <c r="G43" s="42"/>
      <c r="H43" s="42"/>
      <c r="I43" s="43"/>
    </row>
    <row r="44" spans="1:13" s="17" customFormat="1" ht="24.75" customHeight="1">
      <c r="A44" s="22" t="s">
        <v>13</v>
      </c>
      <c r="B44" s="23" t="s">
        <v>12</v>
      </c>
      <c r="C44" s="19">
        <v>0</v>
      </c>
      <c r="D44" s="20">
        <v>0</v>
      </c>
      <c r="E44" s="19">
        <v>0</v>
      </c>
      <c r="F44" s="19">
        <v>0</v>
      </c>
      <c r="G44" s="42"/>
      <c r="H44" s="42"/>
      <c r="I44" s="43"/>
    </row>
    <row r="45" spans="1:13" s="17" customFormat="1" ht="24.75" customHeight="1">
      <c r="A45" s="22" t="s">
        <v>11</v>
      </c>
      <c r="B45" s="21" t="s">
        <v>10</v>
      </c>
      <c r="C45" s="19">
        <v>0</v>
      </c>
      <c r="D45" s="20">
        <v>0</v>
      </c>
      <c r="E45" s="19">
        <v>0</v>
      </c>
      <c r="F45" s="19">
        <v>0</v>
      </c>
      <c r="G45" s="42"/>
      <c r="H45" s="42"/>
      <c r="I45" s="43"/>
    </row>
    <row r="46" spans="1:13" ht="47.4" customHeight="1">
      <c r="A46" s="15" t="s">
        <v>9</v>
      </c>
      <c r="B46" s="16" t="s">
        <v>8</v>
      </c>
      <c r="C46" s="50">
        <f>C39+C40</f>
        <v>29225.200000000004</v>
      </c>
      <c r="D46" s="51"/>
      <c r="E46" s="50">
        <f>E39+E40</f>
        <v>25644.649999999998</v>
      </c>
      <c r="F46" s="51"/>
      <c r="G46" s="42"/>
      <c r="H46" s="42"/>
      <c r="I46" s="42"/>
    </row>
    <row r="47" spans="1:13" ht="48.6">
      <c r="A47" s="15" t="s">
        <v>7</v>
      </c>
      <c r="B47" s="16" t="s">
        <v>6</v>
      </c>
      <c r="C47" s="50">
        <f>ROUND(C46/C48:C48,2)</f>
        <v>37.44</v>
      </c>
      <c r="D47" s="51"/>
      <c r="E47" s="50">
        <f>ROUND(E46/E48:E48,2)</f>
        <v>31.47</v>
      </c>
      <c r="F47" s="51"/>
      <c r="G47" s="42"/>
      <c r="H47" s="42"/>
      <c r="I47" s="42"/>
    </row>
    <row r="48" spans="1:13" ht="24.75" customHeight="1">
      <c r="A48" s="15" t="s">
        <v>5</v>
      </c>
      <c r="B48" s="16" t="s">
        <v>4</v>
      </c>
      <c r="C48" s="52">
        <v>780.51</v>
      </c>
      <c r="D48" s="52"/>
      <c r="E48" s="53">
        <v>814.89</v>
      </c>
      <c r="F48" s="54"/>
      <c r="G48" s="42"/>
      <c r="H48" s="42"/>
      <c r="I48" s="41"/>
    </row>
    <row r="49" spans="1:9" ht="45" customHeight="1">
      <c r="A49" s="15" t="s">
        <v>3</v>
      </c>
      <c r="B49" s="14" t="s">
        <v>2</v>
      </c>
      <c r="C49" s="50">
        <f>ROUND(C47*120%,2)</f>
        <v>44.93</v>
      </c>
      <c r="D49" s="51"/>
      <c r="E49" s="50">
        <f>ROUND(E47*120%,2)</f>
        <v>37.76</v>
      </c>
      <c r="F49" s="51"/>
      <c r="I49" s="7"/>
    </row>
    <row r="50" spans="1:9" ht="45" customHeight="1">
      <c r="A50" s="11"/>
      <c r="B50" s="13"/>
      <c r="C50" s="12"/>
      <c r="D50" s="12"/>
      <c r="E50" s="12"/>
      <c r="F50" s="12"/>
      <c r="I50" s="7"/>
    </row>
    <row r="51" spans="1:9" ht="27.75" customHeight="1">
      <c r="A51" s="11"/>
      <c r="B51" s="10"/>
      <c r="C51" s="9"/>
      <c r="D51" s="9"/>
      <c r="E51" s="8"/>
      <c r="F51" s="8"/>
      <c r="I51" s="7"/>
    </row>
    <row r="52" spans="1:9" ht="27.75" customHeight="1">
      <c r="A52" s="6"/>
      <c r="B52" s="5" t="s">
        <v>1</v>
      </c>
      <c r="C52" s="4"/>
      <c r="D52" s="4"/>
      <c r="E52" s="48" t="s">
        <v>0</v>
      </c>
      <c r="F52" s="48"/>
    </row>
    <row r="53" spans="1:9" ht="61.5" customHeight="1">
      <c r="A53" s="47"/>
      <c r="B53" s="47"/>
      <c r="C53" s="3"/>
      <c r="D53" s="2"/>
      <c r="E53" s="48"/>
      <c r="F53" s="48"/>
    </row>
  </sheetData>
  <mergeCells count="18">
    <mergeCell ref="A2:F2"/>
    <mergeCell ref="A3:F3"/>
    <mergeCell ref="A6:A7"/>
    <mergeCell ref="B6:B7"/>
    <mergeCell ref="C6:D6"/>
    <mergeCell ref="E6:F6"/>
    <mergeCell ref="A53:B53"/>
    <mergeCell ref="E53:F53"/>
    <mergeCell ref="H7:I7"/>
    <mergeCell ref="C46:D46"/>
    <mergeCell ref="E46:F46"/>
    <mergeCell ref="C47:D47"/>
    <mergeCell ref="E47:F47"/>
    <mergeCell ref="C48:D48"/>
    <mergeCell ref="E48:F48"/>
    <mergeCell ref="E52:F52"/>
    <mergeCell ref="C49:D49"/>
    <mergeCell ref="E49:F49"/>
  </mergeCells>
  <printOptions horizontalCentered="1" verticalCentered="1"/>
  <pageMargins left="0.70866141732283472" right="0.31496062992125984" top="0.74803149606299213" bottom="0.74803149606299213" header="0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ЦВ</vt:lpstr>
      <vt:lpstr>'структура ЦВ'!Область_печати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</cp:lastModifiedBy>
  <cp:lastPrinted>2024-07-17T08:52:26Z</cp:lastPrinted>
  <dcterms:created xsi:type="dcterms:W3CDTF">2022-08-28T08:38:35Z</dcterms:created>
  <dcterms:modified xsi:type="dcterms:W3CDTF">2024-07-17T13:31:10Z</dcterms:modified>
</cp:coreProperties>
</file>